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49" i="1"/>
  <c r="M38"/>
  <c r="G42" s="1"/>
  <c r="M35"/>
  <c r="L35"/>
  <c r="M32"/>
  <c r="G41" s="1"/>
  <c r="M31"/>
  <c r="M30"/>
  <c r="M29"/>
  <c r="G24"/>
  <c r="M24" s="1"/>
  <c r="M22"/>
  <c r="G22"/>
  <c r="M21"/>
  <c r="G21"/>
  <c r="G20"/>
  <c r="M20" s="1"/>
  <c r="G18"/>
  <c r="M18" s="1"/>
  <c r="G17"/>
  <c r="M17" s="1"/>
  <c r="M16"/>
  <c r="G15"/>
  <c r="M15" s="1"/>
  <c r="G14"/>
  <c r="M14" s="1"/>
  <c r="M12"/>
  <c r="G12"/>
  <c r="I6"/>
  <c r="N16" l="1"/>
  <c r="N14"/>
  <c r="N21"/>
  <c r="M25"/>
  <c r="G40" l="1"/>
  <c r="N22"/>
  <c r="N18"/>
  <c r="N24"/>
  <c r="N12"/>
  <c r="N15"/>
  <c r="N17"/>
  <c r="N20"/>
  <c r="G50" l="1"/>
  <c r="G51" s="1"/>
  <c r="G43"/>
  <c r="M46"/>
  <c r="L49" s="1"/>
</calcChain>
</file>

<file path=xl/comments1.xml><?xml version="1.0" encoding="utf-8"?>
<comments xmlns="http://schemas.openxmlformats.org/spreadsheetml/2006/main">
  <authors>
    <author>Nicolas Bejarano</author>
  </authors>
  <commentList>
    <comment ref="N14" authorId="0">
      <text>
        <r>
          <rPr>
            <b/>
            <sz val="9"/>
            <color indexed="81"/>
            <rFont val="Calibri"/>
            <family val="2"/>
          </rPr>
          <t>Nicolas Bejarano: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<sst xmlns="http://schemas.openxmlformats.org/spreadsheetml/2006/main" count="104" uniqueCount="60">
  <si>
    <t xml:space="preserve">Spider tartar </t>
  </si>
  <si>
    <t xml:space="preserve">Fecha </t>
  </si>
  <si>
    <t xml:space="preserve">Nº Raciones </t>
  </si>
  <si>
    <t>Plato x compartir</t>
  </si>
  <si>
    <t>Si</t>
  </si>
  <si>
    <t>No</t>
  </si>
  <si>
    <t>Nº Pax</t>
  </si>
  <si>
    <t xml:space="preserve">Nº Pax x plato </t>
  </si>
  <si>
    <t>Clasificacion Sapiens</t>
  </si>
  <si>
    <t xml:space="preserve">Precio Compra </t>
  </si>
  <si>
    <t xml:space="preserve">Tipo de Producto </t>
  </si>
  <si>
    <t xml:space="preserve">Mundo </t>
  </si>
  <si>
    <t xml:space="preserve">Productos / Elaboracion </t>
  </si>
  <si>
    <t>Cant.</t>
  </si>
  <si>
    <t>Unidad</t>
  </si>
  <si>
    <t>Merma%</t>
  </si>
  <si>
    <t>Cost €</t>
  </si>
  <si>
    <t xml:space="preserve">Coste Mat. Prima </t>
  </si>
  <si>
    <t xml:space="preserve">% Coste Total Mat, prima </t>
  </si>
  <si>
    <t>Para la ventresca de atún</t>
  </si>
  <si>
    <t>P.N.E</t>
  </si>
  <si>
    <t>Animal</t>
  </si>
  <si>
    <t>Ventresca de atún</t>
  </si>
  <si>
    <t>kg</t>
  </si>
  <si>
    <t xml:space="preserve">Elaboracion </t>
  </si>
  <si>
    <r>
      <t xml:space="preserve">Para el </t>
    </r>
    <r>
      <rPr>
        <b/>
        <i/>
        <sz val="10"/>
        <color theme="1"/>
        <rFont val="Arial"/>
        <family val="2"/>
      </rPr>
      <t xml:space="preserve">dashi shoju </t>
    </r>
  </si>
  <si>
    <t>P.E</t>
  </si>
  <si>
    <t>Katsuobushi</t>
  </si>
  <si>
    <t>Plantas</t>
  </si>
  <si>
    <t>Kombu</t>
  </si>
  <si>
    <t>Agua</t>
  </si>
  <si>
    <t xml:space="preserve">Salsa de soja </t>
  </si>
  <si>
    <r>
      <t xml:space="preserve">Zumo de </t>
    </r>
    <r>
      <rPr>
        <i/>
        <sz val="10"/>
        <color theme="1"/>
        <rFont val="Arial"/>
        <family val="2"/>
      </rPr>
      <t xml:space="preserve">yuzu </t>
    </r>
  </si>
  <si>
    <t xml:space="preserve">Para el aliño para tartar </t>
  </si>
  <si>
    <t>Yema de huevo pasteurizada</t>
  </si>
  <si>
    <t xml:space="preserve">Mostaza de Dijon </t>
  </si>
  <si>
    <r>
      <rPr>
        <i/>
        <sz val="10"/>
        <color theme="1"/>
        <rFont val="Arial"/>
        <family val="2"/>
      </rPr>
      <t>Dashi Shoju</t>
    </r>
    <r>
      <rPr>
        <sz val="10"/>
        <color theme="1"/>
        <rFont val="Arial"/>
        <family val="2"/>
      </rPr>
      <t xml:space="preserve"> (Elab anterior )</t>
    </r>
  </si>
  <si>
    <t xml:space="preserve">Otros </t>
  </si>
  <si>
    <t xml:space="preserve">Caviar de osetra </t>
  </si>
  <si>
    <t xml:space="preserve">Total Mat. prima </t>
  </si>
  <si>
    <t>Coste €</t>
  </si>
  <si>
    <t xml:space="preserve">Coste Otros </t>
  </si>
  <si>
    <t xml:space="preserve">Total Otros </t>
  </si>
  <si>
    <t xml:space="preserve">Personal </t>
  </si>
  <si>
    <t>Nº Personas</t>
  </si>
  <si>
    <t>Tiempo en horas</t>
  </si>
  <si>
    <t xml:space="preserve"> €/hora</t>
  </si>
  <si>
    <t>subtotal €</t>
  </si>
  <si>
    <t>€coste/unidad</t>
  </si>
  <si>
    <t>Total Personal</t>
  </si>
  <si>
    <t xml:space="preserve">Coste  Mat. prima x Ración </t>
  </si>
  <si>
    <t>Coste  Otros</t>
  </si>
  <si>
    <t xml:space="preserve">Coste Personal </t>
  </si>
  <si>
    <t xml:space="preserve">Total </t>
  </si>
  <si>
    <t>Precio neto recomendado x ración  (25% mat. prima)</t>
  </si>
  <si>
    <t>Precio venta (10 % IVA)</t>
  </si>
  <si>
    <t xml:space="preserve">Precio neto  </t>
  </si>
  <si>
    <t>Coste Productos  %</t>
  </si>
  <si>
    <t xml:space="preserve">Diferencia </t>
  </si>
  <si>
    <t>Margen %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</si>
</sst>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129">
    <xf numFmtId="0" fontId="0" fillId="0" borderId="0" xfId="0"/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9" fontId="4" fillId="2" borderId="0" xfId="1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5" borderId="16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0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9" fillId="4" borderId="16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0" xfId="0" applyFont="1" applyFill="1" applyBorder="1" applyAlignment="1">
      <alignment horizontal="center"/>
    </xf>
    <xf numFmtId="0" fontId="12" fillId="0" borderId="10" xfId="0" applyFont="1" applyFill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3" fillId="0" borderId="10" xfId="0" applyFont="1" applyFill="1" applyBorder="1" applyAlignment="1"/>
    <xf numFmtId="0" fontId="9" fillId="0" borderId="10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64" fontId="10" fillId="3" borderId="12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164" fontId="10" fillId="3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10" fillId="3" borderId="6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 textRotation="91"/>
    </xf>
    <xf numFmtId="2" fontId="5" fillId="4" borderId="10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2_NAVAJAS A LA PARRILLA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48</xdr:row>
      <xdr:rowOff>88900</xdr:rowOff>
    </xdr:from>
    <xdr:to>
      <xdr:col>10</xdr:col>
      <xdr:colOff>482600</xdr:colOff>
      <xdr:row>48</xdr:row>
      <xdr:rowOff>101600</xdr:rowOff>
    </xdr:to>
    <xdr:cxnSp macro="">
      <xdr:nvCxnSpPr>
        <xdr:cNvPr id="2" name="Conector recto de flecha 1"/>
        <xdr:cNvCxnSpPr/>
      </xdr:nvCxnSpPr>
      <xdr:spPr>
        <a:xfrm flipV="1">
          <a:off x="5695950" y="10652125"/>
          <a:ext cx="1930400" cy="127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46</xdr:row>
      <xdr:rowOff>88900</xdr:rowOff>
    </xdr:from>
    <xdr:to>
      <xdr:col>12</xdr:col>
      <xdr:colOff>381000</xdr:colOff>
      <xdr:row>47</xdr:row>
      <xdr:rowOff>152400</xdr:rowOff>
    </xdr:to>
    <xdr:cxnSp macro="">
      <xdr:nvCxnSpPr>
        <xdr:cNvPr id="3" name="Conector recto de flecha 2"/>
        <xdr:cNvCxnSpPr/>
      </xdr:nvCxnSpPr>
      <xdr:spPr>
        <a:xfrm>
          <a:off x="9067800" y="10271125"/>
          <a:ext cx="0" cy="2540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123825</xdr:rowOff>
    </xdr:from>
    <xdr:to>
      <xdr:col>3</xdr:col>
      <xdr:colOff>14137</xdr:colOff>
      <xdr:row>2</xdr:row>
      <xdr:rowOff>95250</xdr:rowOff>
    </xdr:to>
    <xdr:pic>
      <xdr:nvPicPr>
        <xdr:cNvPr id="4" name="3 Imagen" descr="CaixaBank_La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219" t="38079" b="41682"/>
        <a:stretch>
          <a:fillRect/>
        </a:stretch>
      </xdr:blipFill>
      <xdr:spPr>
        <a:xfrm>
          <a:off x="114300" y="123825"/>
          <a:ext cx="2185837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>
      <selection activeCell="B6" sqref="B6"/>
    </sheetView>
  </sheetViews>
  <sheetFormatPr baseColWidth="10" defaultRowHeight="15"/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>
        <v>42380</v>
      </c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7"/>
      <c r="N3" s="8"/>
    </row>
    <row r="4" spans="1:14" ht="15.75">
      <c r="A4" s="5"/>
      <c r="B4" s="5"/>
      <c r="C4" s="9" t="s">
        <v>2</v>
      </c>
      <c r="D4" s="10"/>
      <c r="E4" s="11">
        <v>4</v>
      </c>
      <c r="F4" s="12"/>
      <c r="G4" s="5"/>
      <c r="H4" s="13" t="s">
        <v>3</v>
      </c>
      <c r="I4" s="14"/>
      <c r="J4" s="14"/>
      <c r="K4" s="15" t="s">
        <v>4</v>
      </c>
      <c r="L4" s="16" t="s">
        <v>5</v>
      </c>
      <c r="M4" s="17"/>
      <c r="N4" s="8"/>
    </row>
    <row r="5" spans="1:14" ht="15.75">
      <c r="A5" s="5"/>
      <c r="B5" s="5"/>
      <c r="C5" s="18"/>
      <c r="D5" s="19"/>
      <c r="E5" s="20"/>
      <c r="F5" s="21"/>
      <c r="G5" s="5"/>
      <c r="H5" s="22"/>
      <c r="I5" s="22"/>
      <c r="J5" s="23"/>
      <c r="K5" s="23"/>
      <c r="L5" s="23"/>
      <c r="M5" s="17"/>
      <c r="N5" s="8"/>
    </row>
    <row r="6" spans="1:14" ht="15.75">
      <c r="A6" s="5"/>
      <c r="B6" s="5"/>
      <c r="C6" s="24"/>
      <c r="D6" s="25"/>
      <c r="E6" s="26"/>
      <c r="F6" s="27"/>
      <c r="G6" s="5"/>
      <c r="H6" s="28" t="s">
        <v>6</v>
      </c>
      <c r="I6" s="16">
        <f>4*E4</f>
        <v>16</v>
      </c>
      <c r="J6" s="23"/>
      <c r="K6" s="29" t="s">
        <v>7</v>
      </c>
      <c r="L6" s="30"/>
      <c r="M6" s="16">
        <v>2</v>
      </c>
      <c r="N6" s="8"/>
    </row>
    <row r="7" spans="1:14" ht="15.75">
      <c r="A7" s="5"/>
      <c r="B7" s="5"/>
      <c r="C7" s="5"/>
      <c r="D7" s="5"/>
      <c r="E7" s="5"/>
      <c r="F7" s="5"/>
      <c r="G7" s="5"/>
      <c r="H7" s="6"/>
      <c r="I7" s="6"/>
      <c r="J7" s="6"/>
      <c r="K7" s="5"/>
      <c r="L7" s="5"/>
      <c r="M7" s="7"/>
      <c r="N7" s="8"/>
    </row>
    <row r="8" spans="1:14">
      <c r="A8" s="31" t="s">
        <v>8</v>
      </c>
      <c r="B8" s="32"/>
      <c r="C8" s="33"/>
      <c r="D8" s="22"/>
      <c r="E8" s="22"/>
      <c r="F8" s="22"/>
      <c r="G8" s="22"/>
      <c r="H8" s="22"/>
      <c r="I8" s="22"/>
      <c r="J8" s="23"/>
      <c r="K8" s="23"/>
      <c r="L8" s="23"/>
      <c r="M8" s="34"/>
      <c r="N8" s="35"/>
    </row>
    <row r="9" spans="1:14">
      <c r="A9" s="32"/>
      <c r="B9" s="32"/>
      <c r="C9" s="33"/>
      <c r="D9" s="22"/>
      <c r="E9" s="22"/>
      <c r="F9" s="22"/>
      <c r="G9" s="22"/>
      <c r="H9" s="23"/>
      <c r="I9" s="23"/>
      <c r="J9" s="36" t="s">
        <v>9</v>
      </c>
      <c r="K9" s="37"/>
      <c r="L9" s="37"/>
      <c r="M9" s="17"/>
      <c r="N9" s="35"/>
    </row>
    <row r="10" spans="1:14" ht="38.25">
      <c r="A10" s="38" t="s">
        <v>10</v>
      </c>
      <c r="B10" s="39" t="s">
        <v>11</v>
      </c>
      <c r="C10" s="40" t="s">
        <v>12</v>
      </c>
      <c r="D10" s="41"/>
      <c r="E10" s="41"/>
      <c r="F10" s="41"/>
      <c r="G10" s="13" t="s">
        <v>13</v>
      </c>
      <c r="H10" s="13" t="s">
        <v>14</v>
      </c>
      <c r="I10" s="42" t="s">
        <v>15</v>
      </c>
      <c r="J10" s="43" t="s">
        <v>13</v>
      </c>
      <c r="K10" s="43" t="s">
        <v>14</v>
      </c>
      <c r="L10" s="43" t="s">
        <v>16</v>
      </c>
      <c r="M10" s="44" t="s">
        <v>17</v>
      </c>
      <c r="N10" s="45" t="s">
        <v>18</v>
      </c>
    </row>
    <row r="11" spans="1:14">
      <c r="A11" s="46"/>
      <c r="B11" s="46"/>
      <c r="C11" s="47" t="s">
        <v>19</v>
      </c>
      <c r="D11" s="48"/>
      <c r="E11" s="48"/>
      <c r="F11" s="49"/>
      <c r="G11" s="39"/>
      <c r="H11" s="39"/>
      <c r="I11" s="50"/>
      <c r="J11" s="51"/>
      <c r="K11" s="52"/>
      <c r="L11" s="53"/>
      <c r="M11" s="54"/>
      <c r="N11" s="55"/>
    </row>
    <row r="12" spans="1:14">
      <c r="A12" s="56" t="s">
        <v>20</v>
      </c>
      <c r="B12" s="56" t="s">
        <v>21</v>
      </c>
      <c r="C12" s="57" t="s">
        <v>22</v>
      </c>
      <c r="D12" s="58"/>
      <c r="E12" s="58"/>
      <c r="F12" s="59"/>
      <c r="G12" s="60">
        <f>0.1*E4</f>
        <v>0.4</v>
      </c>
      <c r="H12" s="61" t="s">
        <v>23</v>
      </c>
      <c r="I12" s="62">
        <v>35</v>
      </c>
      <c r="J12" s="63">
        <v>1</v>
      </c>
      <c r="K12" s="64" t="s">
        <v>23</v>
      </c>
      <c r="L12" s="65">
        <v>45</v>
      </c>
      <c r="M12" s="66">
        <f t="shared" ref="M12:M18" si="0">((G12*L12)/J12)*(1+(I12/100))</f>
        <v>24.3</v>
      </c>
      <c r="N12" s="67">
        <f>(M12*100)/M25</f>
        <v>18.353687522442669</v>
      </c>
    </row>
    <row r="13" spans="1:14">
      <c r="A13" s="68" t="s">
        <v>24</v>
      </c>
      <c r="B13" s="68"/>
      <c r="C13" s="69" t="s">
        <v>25</v>
      </c>
      <c r="D13" s="70"/>
      <c r="E13" s="70"/>
      <c r="F13" s="71"/>
      <c r="G13" s="72"/>
      <c r="H13" s="73"/>
      <c r="I13" s="74"/>
      <c r="J13" s="63"/>
      <c r="K13" s="64"/>
      <c r="L13" s="65"/>
      <c r="M13" s="66"/>
      <c r="N13" s="67"/>
    </row>
    <row r="14" spans="1:14">
      <c r="A14" s="56" t="s">
        <v>26</v>
      </c>
      <c r="B14" s="56" t="s">
        <v>21</v>
      </c>
      <c r="C14" s="75" t="s">
        <v>27</v>
      </c>
      <c r="D14" s="76"/>
      <c r="E14" s="76"/>
      <c r="F14" s="77"/>
      <c r="G14" s="60">
        <f>0.00025*E4</f>
        <v>1E-3</v>
      </c>
      <c r="H14" s="61" t="s">
        <v>23</v>
      </c>
      <c r="I14" s="62">
        <v>0</v>
      </c>
      <c r="J14" s="63">
        <v>1</v>
      </c>
      <c r="K14" s="64" t="s">
        <v>23</v>
      </c>
      <c r="L14" s="65">
        <v>42</v>
      </c>
      <c r="M14" s="66">
        <f t="shared" si="0"/>
        <v>4.2000000000000003E-2</v>
      </c>
      <c r="N14" s="67">
        <f>(M14*100)/M25</f>
        <v>3.1722422878295978E-2</v>
      </c>
    </row>
    <row r="15" spans="1:14">
      <c r="A15" s="56" t="s">
        <v>26</v>
      </c>
      <c r="B15" s="56" t="s">
        <v>28</v>
      </c>
      <c r="C15" s="75" t="s">
        <v>29</v>
      </c>
      <c r="D15" s="76"/>
      <c r="E15" s="76"/>
      <c r="F15" s="77"/>
      <c r="G15" s="60">
        <f>0.000118*E4</f>
        <v>4.7199999999999998E-4</v>
      </c>
      <c r="H15" s="61" t="s">
        <v>23</v>
      </c>
      <c r="I15" s="62">
        <v>0</v>
      </c>
      <c r="J15" s="63">
        <v>1</v>
      </c>
      <c r="K15" s="64" t="s">
        <v>23</v>
      </c>
      <c r="L15" s="65">
        <v>23.1</v>
      </c>
      <c r="M15" s="66">
        <f t="shared" si="0"/>
        <v>1.09032E-2</v>
      </c>
      <c r="N15" s="67">
        <f>(M15*100)/M25</f>
        <v>8.2351409792056351E-3</v>
      </c>
    </row>
    <row r="16" spans="1:14">
      <c r="A16" s="56" t="s">
        <v>20</v>
      </c>
      <c r="B16" s="56" t="s">
        <v>30</v>
      </c>
      <c r="C16" s="78" t="s">
        <v>30</v>
      </c>
      <c r="D16" s="58"/>
      <c r="E16" s="58"/>
      <c r="F16" s="59"/>
      <c r="G16" s="60">
        <v>2.96E-3</v>
      </c>
      <c r="H16" s="61" t="s">
        <v>23</v>
      </c>
      <c r="I16" s="62">
        <v>0</v>
      </c>
      <c r="J16" s="63">
        <v>1</v>
      </c>
      <c r="K16" s="64" t="s">
        <v>23</v>
      </c>
      <c r="L16" s="65">
        <v>0.3</v>
      </c>
      <c r="M16" s="66">
        <f t="shared" si="0"/>
        <v>8.879999999999999E-4</v>
      </c>
      <c r="N16" s="67">
        <f>(M16*100)/M25</f>
        <v>6.7070265514111477E-4</v>
      </c>
    </row>
    <row r="17" spans="1:14">
      <c r="A17" s="56" t="s">
        <v>26</v>
      </c>
      <c r="B17" s="56" t="s">
        <v>28</v>
      </c>
      <c r="C17" s="79" t="s">
        <v>31</v>
      </c>
      <c r="D17" s="58"/>
      <c r="E17" s="58"/>
      <c r="F17" s="59"/>
      <c r="G17" s="60">
        <f>0.00197*E4</f>
        <v>7.8799999999999999E-3</v>
      </c>
      <c r="H17" s="61" t="s">
        <v>23</v>
      </c>
      <c r="I17" s="62">
        <v>0</v>
      </c>
      <c r="J17" s="63">
        <v>1</v>
      </c>
      <c r="K17" s="64" t="s">
        <v>23</v>
      </c>
      <c r="L17" s="65">
        <v>3</v>
      </c>
      <c r="M17" s="66">
        <f t="shared" si="0"/>
        <v>2.3640000000000001E-2</v>
      </c>
      <c r="N17" s="67">
        <f>(M17*100)/M25</f>
        <v>1.7855192305783738E-2</v>
      </c>
    </row>
    <row r="18" spans="1:14">
      <c r="A18" s="80" t="s">
        <v>26</v>
      </c>
      <c r="B18" s="80" t="s">
        <v>28</v>
      </c>
      <c r="C18" s="79" t="s">
        <v>32</v>
      </c>
      <c r="D18" s="58"/>
      <c r="E18" s="58"/>
      <c r="F18" s="59"/>
      <c r="G18" s="60">
        <f>0.000074*E4</f>
        <v>2.9599999999999998E-4</v>
      </c>
      <c r="H18" s="61" t="s">
        <v>23</v>
      </c>
      <c r="I18" s="62">
        <v>0</v>
      </c>
      <c r="J18" s="63">
        <v>1</v>
      </c>
      <c r="K18" s="64" t="s">
        <v>23</v>
      </c>
      <c r="L18" s="65">
        <v>0</v>
      </c>
      <c r="M18" s="66">
        <f t="shared" si="0"/>
        <v>0</v>
      </c>
      <c r="N18" s="67">
        <f>(M18*100)/M25</f>
        <v>0</v>
      </c>
    </row>
    <row r="19" spans="1:14">
      <c r="A19" s="68" t="s">
        <v>24</v>
      </c>
      <c r="B19" s="68"/>
      <c r="C19" s="69" t="s">
        <v>33</v>
      </c>
      <c r="D19" s="70"/>
      <c r="E19" s="70"/>
      <c r="F19" s="71"/>
      <c r="G19" s="72"/>
      <c r="H19" s="73"/>
      <c r="I19" s="74"/>
      <c r="J19" s="63"/>
      <c r="K19" s="64"/>
      <c r="L19" s="65"/>
      <c r="M19" s="66"/>
      <c r="N19" s="67"/>
    </row>
    <row r="20" spans="1:14">
      <c r="A20" s="56" t="s">
        <v>26</v>
      </c>
      <c r="B20" s="56" t="s">
        <v>21</v>
      </c>
      <c r="C20" s="79" t="s">
        <v>34</v>
      </c>
      <c r="D20" s="58"/>
      <c r="E20" s="81"/>
      <c r="F20" s="82"/>
      <c r="G20" s="60">
        <f>0.00049*E4</f>
        <v>1.9599999999999999E-3</v>
      </c>
      <c r="H20" s="61" t="s">
        <v>23</v>
      </c>
      <c r="I20" s="62">
        <v>0</v>
      </c>
      <c r="J20" s="63">
        <v>1</v>
      </c>
      <c r="K20" s="64" t="s">
        <v>23</v>
      </c>
      <c r="L20" s="65">
        <v>5.29</v>
      </c>
      <c r="M20" s="66">
        <f t="shared" ref="M20:M24" si="1">((G20*L20)/J20)*(1+(I20/100))</f>
        <v>1.03684E-2</v>
      </c>
      <c r="N20" s="67">
        <f>(M20*100)/M25</f>
        <v>7.8312087945553322E-3</v>
      </c>
    </row>
    <row r="21" spans="1:14">
      <c r="A21" s="56" t="s">
        <v>26</v>
      </c>
      <c r="B21" s="56" t="s">
        <v>28</v>
      </c>
      <c r="C21" s="79" t="s">
        <v>35</v>
      </c>
      <c r="D21" s="58"/>
      <c r="E21" s="58"/>
      <c r="F21" s="59"/>
      <c r="G21" s="60">
        <f>0.00049*E4</f>
        <v>1.9599999999999999E-3</v>
      </c>
      <c r="H21" s="61" t="s">
        <v>23</v>
      </c>
      <c r="I21" s="62">
        <v>0</v>
      </c>
      <c r="J21" s="63">
        <v>1</v>
      </c>
      <c r="K21" s="64" t="s">
        <v>23</v>
      </c>
      <c r="L21" s="65">
        <v>5.44</v>
      </c>
      <c r="M21" s="66">
        <f t="shared" si="1"/>
        <v>1.0662400000000001E-2</v>
      </c>
      <c r="N21" s="67">
        <f>(M21*100)/M25</f>
        <v>8.0532657547034044E-3</v>
      </c>
    </row>
    <row r="22" spans="1:14">
      <c r="A22" s="68" t="s">
        <v>24</v>
      </c>
      <c r="B22" s="68"/>
      <c r="C22" s="79" t="s">
        <v>36</v>
      </c>
      <c r="D22" s="58"/>
      <c r="E22" s="58"/>
      <c r="F22" s="59"/>
      <c r="G22" s="60">
        <f>0.00501*E4</f>
        <v>2.0039999999999999E-2</v>
      </c>
      <c r="H22" s="61" t="s">
        <v>23</v>
      </c>
      <c r="I22" s="62">
        <v>0</v>
      </c>
      <c r="J22" s="63">
        <v>1</v>
      </c>
      <c r="K22" s="64" t="s">
        <v>23</v>
      </c>
      <c r="L22" s="65">
        <v>0</v>
      </c>
      <c r="M22" s="66">
        <f t="shared" si="1"/>
        <v>0</v>
      </c>
      <c r="N22" s="67">
        <f>(M22*100)/M25</f>
        <v>0</v>
      </c>
    </row>
    <row r="23" spans="1:14">
      <c r="A23" s="56"/>
      <c r="B23" s="56"/>
      <c r="C23" s="69" t="s">
        <v>37</v>
      </c>
      <c r="D23" s="70"/>
      <c r="E23" s="70"/>
      <c r="F23" s="71"/>
      <c r="G23" s="72"/>
      <c r="H23" s="73"/>
      <c r="I23" s="74"/>
      <c r="J23" s="63"/>
      <c r="K23" s="64"/>
      <c r="L23" s="65"/>
      <c r="M23" s="66"/>
      <c r="N23" s="67"/>
    </row>
    <row r="24" spans="1:14" ht="15.75" thickBot="1">
      <c r="A24" s="56" t="s">
        <v>26</v>
      </c>
      <c r="B24" s="56" t="s">
        <v>21</v>
      </c>
      <c r="C24" s="79" t="s">
        <v>38</v>
      </c>
      <c r="D24" s="58"/>
      <c r="E24" s="58"/>
      <c r="F24" s="59"/>
      <c r="G24" s="60">
        <f>0.03*E4</f>
        <v>0.12</v>
      </c>
      <c r="H24" s="61" t="s">
        <v>23</v>
      </c>
      <c r="I24" s="62">
        <v>0</v>
      </c>
      <c r="J24" s="83">
        <v>1</v>
      </c>
      <c r="K24" s="64" t="s">
        <v>23</v>
      </c>
      <c r="L24" s="84">
        <v>900</v>
      </c>
      <c r="M24" s="66">
        <f t="shared" si="1"/>
        <v>108</v>
      </c>
      <c r="N24" s="67">
        <f>(M24*100)/M25</f>
        <v>81.571944544189648</v>
      </c>
    </row>
    <row r="25" spans="1:14">
      <c r="A25" s="85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>
        <f>SUM(M12:M24)</f>
        <v>132.39846199999999</v>
      </c>
      <c r="N25" s="35"/>
    </row>
    <row r="26" spans="1:14">
      <c r="A26" s="22"/>
      <c r="B26" s="22"/>
      <c r="C26" s="22"/>
      <c r="D26" s="22"/>
      <c r="E26" s="22"/>
      <c r="F26" s="22"/>
      <c r="G26" s="22"/>
      <c r="H26" s="22"/>
      <c r="I26" s="22"/>
      <c r="J26" s="23"/>
      <c r="K26" s="23"/>
      <c r="L26" s="23"/>
      <c r="M26" s="17"/>
      <c r="N26" s="35"/>
    </row>
    <row r="27" spans="1:14">
      <c r="A27" s="22"/>
      <c r="B27" s="22"/>
      <c r="C27" s="22"/>
      <c r="D27" s="22"/>
      <c r="E27" s="22"/>
      <c r="F27" s="22"/>
      <c r="G27" s="22"/>
      <c r="H27" s="22"/>
      <c r="I27" s="22"/>
      <c r="J27" s="36" t="s">
        <v>9</v>
      </c>
      <c r="K27" s="37"/>
      <c r="L27" s="37"/>
      <c r="M27" s="17"/>
      <c r="N27" s="35"/>
    </row>
    <row r="28" spans="1:14">
      <c r="A28" s="89" t="s">
        <v>37</v>
      </c>
      <c r="B28" s="90"/>
      <c r="C28" s="90"/>
      <c r="D28" s="90"/>
      <c r="E28" s="90"/>
      <c r="F28" s="91"/>
      <c r="G28" s="13" t="s">
        <v>13</v>
      </c>
      <c r="H28" s="13" t="s">
        <v>14</v>
      </c>
      <c r="I28" s="42" t="s">
        <v>15</v>
      </c>
      <c r="J28" s="92" t="s">
        <v>13</v>
      </c>
      <c r="K28" s="92" t="s">
        <v>14</v>
      </c>
      <c r="L28" s="92" t="s">
        <v>40</v>
      </c>
      <c r="M28" s="93" t="s">
        <v>41</v>
      </c>
      <c r="N28" s="94"/>
    </row>
    <row r="29" spans="1:14">
      <c r="A29" s="95"/>
      <c r="B29" s="95"/>
      <c r="C29" s="95"/>
      <c r="D29" s="95"/>
      <c r="E29" s="95"/>
      <c r="F29" s="95"/>
      <c r="G29" s="96">
        <v>0</v>
      </c>
      <c r="H29" s="96"/>
      <c r="I29" s="97">
        <v>0</v>
      </c>
      <c r="J29" s="63">
        <v>1</v>
      </c>
      <c r="K29" s="64"/>
      <c r="L29" s="65">
        <v>0</v>
      </c>
      <c r="M29" s="98">
        <f>((G29*L29)/J29)*(1+(I29/100))</f>
        <v>0</v>
      </c>
      <c r="N29" s="99"/>
    </row>
    <row r="30" spans="1:14">
      <c r="A30" s="95"/>
      <c r="B30" s="95"/>
      <c r="C30" s="95"/>
      <c r="D30" s="95"/>
      <c r="E30" s="95"/>
      <c r="F30" s="95"/>
      <c r="G30" s="96">
        <v>0</v>
      </c>
      <c r="H30" s="96"/>
      <c r="I30" s="97">
        <v>0</v>
      </c>
      <c r="J30" s="63">
        <v>1</v>
      </c>
      <c r="K30" s="64"/>
      <c r="L30" s="65">
        <v>0</v>
      </c>
      <c r="M30" s="98">
        <f>((G30*L30)/J30)*(1+(I30/100))</f>
        <v>0</v>
      </c>
      <c r="N30" s="99"/>
    </row>
    <row r="31" spans="1:14">
      <c r="A31" s="95"/>
      <c r="B31" s="95"/>
      <c r="C31" s="95"/>
      <c r="D31" s="95"/>
      <c r="E31" s="95"/>
      <c r="F31" s="95"/>
      <c r="G31" s="96">
        <v>0</v>
      </c>
      <c r="H31" s="96"/>
      <c r="I31" s="97">
        <v>0</v>
      </c>
      <c r="J31" s="63">
        <v>1</v>
      </c>
      <c r="K31" s="64"/>
      <c r="L31" s="65">
        <v>0</v>
      </c>
      <c r="M31" s="98">
        <f>((G31*L31)/J31)*(1+(I31/100))</f>
        <v>0</v>
      </c>
      <c r="N31" s="99"/>
    </row>
    <row r="32" spans="1:14">
      <c r="A32" s="89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102">
        <f>SUM(M29:M31)</f>
        <v>0</v>
      </c>
      <c r="N32" s="35"/>
    </row>
    <row r="33" spans="1:14">
      <c r="A33" s="103"/>
      <c r="B33" s="103"/>
      <c r="C33" s="103"/>
      <c r="D33" s="104"/>
      <c r="E33" s="104"/>
      <c r="F33" s="104"/>
      <c r="G33" s="103"/>
      <c r="H33" s="103"/>
      <c r="I33" s="103"/>
      <c r="J33" s="103"/>
      <c r="K33" s="103"/>
      <c r="L33" s="103"/>
      <c r="M33" s="105"/>
      <c r="N33" s="106"/>
    </row>
    <row r="34" spans="1:14" ht="25.5">
      <c r="A34" s="107" t="s">
        <v>43</v>
      </c>
      <c r="B34" s="108"/>
      <c r="C34" s="108"/>
      <c r="D34" s="108"/>
      <c r="E34" s="109"/>
      <c r="F34" s="110"/>
      <c r="G34" s="31" t="s">
        <v>44</v>
      </c>
      <c r="H34" s="31"/>
      <c r="I34" s="31" t="s">
        <v>45</v>
      </c>
      <c r="J34" s="111"/>
      <c r="K34" s="112" t="s">
        <v>46</v>
      </c>
      <c r="L34" s="113" t="s">
        <v>47</v>
      </c>
      <c r="M34" s="114" t="s">
        <v>48</v>
      </c>
      <c r="N34" s="115"/>
    </row>
    <row r="35" spans="1:1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56"/>
      <c r="L35" s="56">
        <f>I35*K35</f>
        <v>0</v>
      </c>
      <c r="M35" s="98">
        <f>K35*G35</f>
        <v>0</v>
      </c>
      <c r="N35" s="99"/>
    </row>
    <row r="36" spans="1:1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56"/>
      <c r="L36" s="56"/>
      <c r="M36" s="98"/>
      <c r="N36" s="99"/>
    </row>
    <row r="37" spans="1:14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56"/>
      <c r="L37" s="56"/>
      <c r="M37" s="98"/>
      <c r="N37" s="99"/>
    </row>
    <row r="38" spans="1:14">
      <c r="A38" s="116" t="s">
        <v>49</v>
      </c>
      <c r="B38" s="100"/>
      <c r="C38" s="100"/>
      <c r="D38" s="100"/>
      <c r="E38" s="100"/>
      <c r="F38" s="100"/>
      <c r="G38" s="37"/>
      <c r="H38" s="37"/>
      <c r="I38" s="14"/>
      <c r="J38" s="117"/>
      <c r="K38" s="117"/>
      <c r="L38" s="117"/>
      <c r="M38" s="118">
        <f>SUM(M35:M37)</f>
        <v>0</v>
      </c>
      <c r="N38" s="35"/>
    </row>
    <row r="39" spans="1:14">
      <c r="A39" s="22"/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17"/>
      <c r="N39" s="35"/>
    </row>
    <row r="40" spans="1:14">
      <c r="A40" s="116" t="s">
        <v>50</v>
      </c>
      <c r="B40" s="100"/>
      <c r="C40" s="100"/>
      <c r="D40" s="100"/>
      <c r="E40" s="100"/>
      <c r="F40" s="30"/>
      <c r="G40" s="119">
        <f>M25/E4</f>
        <v>33.099615499999999</v>
      </c>
      <c r="H40" s="119"/>
      <c r="I40" s="22"/>
      <c r="J40" s="23"/>
      <c r="K40" s="23"/>
      <c r="L40" s="23"/>
      <c r="M40" s="17"/>
      <c r="N40" s="35"/>
    </row>
    <row r="41" spans="1:14">
      <c r="A41" s="116" t="s">
        <v>51</v>
      </c>
      <c r="B41" s="100"/>
      <c r="C41" s="100"/>
      <c r="D41" s="100"/>
      <c r="E41" s="100"/>
      <c r="F41" s="30"/>
      <c r="G41" s="119">
        <f>M32</f>
        <v>0</v>
      </c>
      <c r="H41" s="119"/>
      <c r="I41" s="22"/>
      <c r="J41" s="23"/>
      <c r="K41" s="23"/>
      <c r="L41" s="23"/>
      <c r="M41" s="17"/>
      <c r="N41" s="35"/>
    </row>
    <row r="42" spans="1:14">
      <c r="A42" s="116" t="s">
        <v>52</v>
      </c>
      <c r="B42" s="100"/>
      <c r="C42" s="100"/>
      <c r="D42" s="100"/>
      <c r="E42" s="100"/>
      <c r="F42" s="30"/>
      <c r="G42" s="119">
        <f>M38</f>
        <v>0</v>
      </c>
      <c r="H42" s="119"/>
      <c r="I42" s="22"/>
      <c r="J42" s="23"/>
      <c r="K42" s="23"/>
      <c r="L42" s="23"/>
      <c r="M42" s="17"/>
      <c r="N42" s="35"/>
    </row>
    <row r="43" spans="1:14">
      <c r="A43" s="116" t="s">
        <v>53</v>
      </c>
      <c r="B43" s="100"/>
      <c r="C43" s="100"/>
      <c r="D43" s="100"/>
      <c r="E43" s="100"/>
      <c r="F43" s="30"/>
      <c r="G43" s="120">
        <f>SUM(G40:H42)</f>
        <v>33.099615499999999</v>
      </c>
      <c r="H43" s="120"/>
      <c r="I43" s="22"/>
      <c r="J43" s="23"/>
      <c r="K43" s="23"/>
      <c r="L43" s="23"/>
      <c r="M43" s="17"/>
      <c r="N43" s="35"/>
    </row>
    <row r="44" spans="1:14">
      <c r="A44" s="22"/>
      <c r="B44" s="22"/>
      <c r="C44" s="22"/>
      <c r="D44" s="22"/>
      <c r="E44" s="22"/>
      <c r="F44" s="22"/>
      <c r="G44" s="22"/>
      <c r="H44" s="22"/>
      <c r="I44" s="22"/>
      <c r="J44" s="23"/>
      <c r="K44" s="23"/>
      <c r="L44" s="23"/>
      <c r="M44" s="17"/>
      <c r="N44" s="35"/>
    </row>
    <row r="45" spans="1:14">
      <c r="A45" s="22"/>
      <c r="B45" s="22"/>
      <c r="C45" s="22"/>
      <c r="D45" s="22"/>
      <c r="E45" s="22"/>
      <c r="F45" s="22"/>
      <c r="G45" s="22"/>
      <c r="H45" s="22"/>
      <c r="I45" s="22"/>
      <c r="J45" s="23"/>
      <c r="K45" s="23"/>
      <c r="L45" s="23"/>
      <c r="M45" s="17"/>
      <c r="N45" s="35"/>
    </row>
    <row r="46" spans="1:14">
      <c r="A46" s="37" t="s">
        <v>54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21">
        <f>(G40*100)/25</f>
        <v>132.39846199999999</v>
      </c>
      <c r="N46" s="35"/>
    </row>
    <row r="47" spans="1:14">
      <c r="A47" s="22"/>
      <c r="B47" s="22"/>
      <c r="C47" s="22"/>
      <c r="D47" s="22"/>
      <c r="E47" s="22"/>
      <c r="F47" s="22"/>
      <c r="G47" s="22"/>
      <c r="H47" s="22"/>
      <c r="I47" s="22"/>
      <c r="J47" s="23"/>
      <c r="K47" s="23"/>
      <c r="L47" s="23"/>
      <c r="M47" s="17"/>
      <c r="N47" s="35"/>
    </row>
    <row r="48" spans="1:14">
      <c r="A48" s="122" t="s">
        <v>55</v>
      </c>
      <c r="B48" s="100"/>
      <c r="C48" s="100"/>
      <c r="D48" s="100"/>
      <c r="E48" s="100"/>
      <c r="F48" s="30"/>
      <c r="G48" s="123">
        <v>120</v>
      </c>
      <c r="H48" s="124"/>
      <c r="I48" s="22"/>
      <c r="J48" s="23"/>
      <c r="K48" s="23"/>
      <c r="L48" s="23"/>
      <c r="M48" s="17"/>
      <c r="N48" s="35"/>
    </row>
    <row r="49" spans="1:14">
      <c r="A49" s="122" t="s">
        <v>56</v>
      </c>
      <c r="B49" s="100"/>
      <c r="C49" s="100"/>
      <c r="D49" s="100"/>
      <c r="E49" s="100"/>
      <c r="F49" s="30"/>
      <c r="G49" s="123">
        <f>(G48*90)/100</f>
        <v>108</v>
      </c>
      <c r="H49" s="124"/>
      <c r="I49" s="22"/>
      <c r="J49" s="23"/>
      <c r="K49" s="23"/>
      <c r="L49" s="125">
        <f>G49-M46</f>
        <v>-24.398461999999995</v>
      </c>
      <c r="M49" s="126"/>
      <c r="N49" s="35"/>
    </row>
    <row r="50" spans="1:14">
      <c r="A50" s="122" t="s">
        <v>57</v>
      </c>
      <c r="B50" s="100"/>
      <c r="C50" s="100"/>
      <c r="D50" s="100"/>
      <c r="E50" s="100"/>
      <c r="F50" s="30"/>
      <c r="G50" s="123">
        <f>(G40*100)/G49</f>
        <v>30.647792129629629</v>
      </c>
      <c r="H50" s="124"/>
      <c r="I50" s="22"/>
      <c r="J50" s="23"/>
      <c r="K50" s="23"/>
      <c r="L50" s="127" t="s">
        <v>58</v>
      </c>
      <c r="M50" s="128"/>
      <c r="N50" s="35"/>
    </row>
    <row r="51" spans="1:14">
      <c r="A51" s="122" t="s">
        <v>59</v>
      </c>
      <c r="B51" s="100"/>
      <c r="C51" s="100"/>
      <c r="D51" s="100"/>
      <c r="E51" s="100"/>
      <c r="F51" s="30"/>
      <c r="G51" s="123">
        <f>100-G50</f>
        <v>69.352207870370364</v>
      </c>
      <c r="H51" s="124"/>
      <c r="I51" s="22"/>
      <c r="J51" s="23"/>
      <c r="K51" s="23"/>
      <c r="L51" s="23"/>
      <c r="M51" s="17"/>
      <c r="N51" s="35"/>
    </row>
  </sheetData>
  <mergeCells count="64">
    <mergeCell ref="A51:F51"/>
    <mergeCell ref="G51:H51"/>
    <mergeCell ref="A49:F49"/>
    <mergeCell ref="G49:H49"/>
    <mergeCell ref="L49:M49"/>
    <mergeCell ref="A50:F50"/>
    <mergeCell ref="G50:H50"/>
    <mergeCell ref="L50:M50"/>
    <mergeCell ref="A42:F42"/>
    <mergeCell ref="G42:H42"/>
    <mergeCell ref="A43:F43"/>
    <mergeCell ref="G43:H43"/>
    <mergeCell ref="A46:L46"/>
    <mergeCell ref="A48:F48"/>
    <mergeCell ref="G48:H48"/>
    <mergeCell ref="A38:F38"/>
    <mergeCell ref="G38:H38"/>
    <mergeCell ref="A40:F40"/>
    <mergeCell ref="G40:H40"/>
    <mergeCell ref="A41:F41"/>
    <mergeCell ref="G41:H41"/>
    <mergeCell ref="A36:F36"/>
    <mergeCell ref="G36:H36"/>
    <mergeCell ref="I36:J36"/>
    <mergeCell ref="A37:F37"/>
    <mergeCell ref="G37:H37"/>
    <mergeCell ref="I37:J37"/>
    <mergeCell ref="A32:L32"/>
    <mergeCell ref="A34:D34"/>
    <mergeCell ref="G34:H34"/>
    <mergeCell ref="I34:J34"/>
    <mergeCell ref="A35:F35"/>
    <mergeCell ref="G35:H35"/>
    <mergeCell ref="I35:J35"/>
    <mergeCell ref="A25:L25"/>
    <mergeCell ref="J27:L27"/>
    <mergeCell ref="A28:F28"/>
    <mergeCell ref="A29:F29"/>
    <mergeCell ref="A30:F30"/>
    <mergeCell ref="A31:F31"/>
    <mergeCell ref="C20:D20"/>
    <mergeCell ref="C21:F21"/>
    <mergeCell ref="A22:B22"/>
    <mergeCell ref="C22:F22"/>
    <mergeCell ref="C23:F23"/>
    <mergeCell ref="C24:F24"/>
    <mergeCell ref="C15:F15"/>
    <mergeCell ref="C16:F16"/>
    <mergeCell ref="C17:F17"/>
    <mergeCell ref="C18:F18"/>
    <mergeCell ref="A19:B19"/>
    <mergeCell ref="C19:F19"/>
    <mergeCell ref="C10:F10"/>
    <mergeCell ref="C11:F11"/>
    <mergeCell ref="C12:F12"/>
    <mergeCell ref="A13:B13"/>
    <mergeCell ref="C13:F13"/>
    <mergeCell ref="C14:F14"/>
    <mergeCell ref="A1:M2"/>
    <mergeCell ref="C4:D6"/>
    <mergeCell ref="E4:F6"/>
    <mergeCell ref="K6:L6"/>
    <mergeCell ref="A8:B9"/>
    <mergeCell ref="J9:L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Angel</cp:lastModifiedBy>
  <dcterms:created xsi:type="dcterms:W3CDTF">2019-01-23T14:04:24Z</dcterms:created>
  <dcterms:modified xsi:type="dcterms:W3CDTF">2019-01-23T14:16:11Z</dcterms:modified>
</cp:coreProperties>
</file>